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titration'!$G$6</definedName>
    <definedName name="Ka">'weak acid titration'!#REF!</definedName>
    <definedName name="Kb">'weak acid titration'!#REF!</definedName>
    <definedName name="Kw">'weak acid titration'!$F$6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<sst xmlns="http://schemas.openxmlformats.org/spreadsheetml/2006/main" count="19" uniqueCount="18">
  <si>
    <t>Kw</t>
  </si>
  <si>
    <t>endpoint</t>
  </si>
  <si>
    <t>left</t>
  </si>
  <si>
    <t>total ml</t>
  </si>
  <si>
    <t>added</t>
  </si>
  <si>
    <t>pH</t>
  </si>
  <si>
    <t>combined</t>
  </si>
  <si>
    <t>% titrated</t>
  </si>
  <si>
    <t>this is for the pH=7 line for reference</t>
  </si>
  <si>
    <t>[OH-]</t>
  </si>
  <si>
    <t>conc OH-</t>
  </si>
  <si>
    <t>conc H+</t>
  </si>
  <si>
    <t>mL of OH-</t>
  </si>
  <si>
    <t>mmol OH-</t>
  </si>
  <si>
    <t>titratant</t>
  </si>
  <si>
    <t>analyte</t>
  </si>
  <si>
    <t>[H+]</t>
  </si>
  <si>
    <t>mL H+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</si>
</sst>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2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titration'!$J$11:$J$12</c:f>
              <c:numCache/>
            </c:numRef>
          </c:xVal>
          <c:yVal>
            <c:numRef>
              <c:f>'weak acid titration'!$K$11:$K$12</c:f>
              <c:numCache/>
            </c:numRef>
          </c:yVal>
          <c:smooth val="0"/>
        </c:ser>
        <c:axId val="39820548"/>
        <c:axId val="22840613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titration'!$G$11:$G$24</c:f>
              <c:numCache/>
            </c:numRef>
          </c:xVal>
          <c:yVal>
            <c:numRef>
              <c:f>'weak acid titration'!$H$11:$H$24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titration'!$G$19</c:f>
              <c:numCache/>
            </c:numRef>
          </c:xVal>
          <c:yVal>
            <c:numRef>
              <c:f>'weak acid titration'!$H$19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titration'!$G$14</c:f>
              <c:numCache/>
            </c:numRef>
          </c:xVal>
          <c:yVal>
            <c:numRef>
              <c:f>'weak acid titration'!$H$14</c:f>
              <c:numCache/>
            </c:numRef>
          </c:yVal>
          <c:smooth val="1"/>
        </c:ser>
        <c:axId val="39820548"/>
        <c:axId val="22840613"/>
      </c:scatter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840613"/>
        <c:crosses val="autoZero"/>
        <c:auto val="1"/>
        <c:lblOffset val="100"/>
        <c:noMultiLvlLbl val="0"/>
      </c:catAx>
      <c:valAx>
        <c:axId val="22840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820548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"/>
          <c:y val="0.085"/>
          <c:w val="0.178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0.40575</cdr:y>
    </cdr:from>
    <cdr:to>
      <cdr:x>0.0885</cdr:x>
      <cdr:y>0.491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0.86475</cdr:y>
    </cdr:from>
    <cdr:to>
      <cdr:x>0.70225</cdr:x>
      <cdr:y>0.927</cdr:y>
    </cdr:to>
    <cdr:sp>
      <cdr:nvSpPr>
        <cdr:cNvPr id="2" name="TextBox 1"/>
        <cdr:cNvSpPr txBox="1">
          <a:spLocks noChangeArrowheads="1"/>
        </cdr:cNvSpPr>
      </cdr:nvSpPr>
      <cdr:spPr>
        <a:xfrm>
          <a:off x="1238250" y="5010150"/>
          <a:ext cx="2447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66675</xdr:rowOff>
    </xdr:from>
    <xdr:to>
      <xdr:col>15</xdr:col>
      <xdr:colOff>314325</xdr:colOff>
      <xdr:row>37</xdr:row>
      <xdr:rowOff>85725</xdr:rowOff>
    </xdr:to>
    <xdr:graphicFrame>
      <xdr:nvGraphicFramePr>
        <xdr:cNvPr id="1" name="Chart 5"/>
        <xdr:cNvGraphicFramePr/>
      </xdr:nvGraphicFramePr>
      <xdr:xfrm>
        <a:off x="5476875" y="390525"/>
        <a:ext cx="5248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24</xdr:row>
      <xdr:rowOff>133350</xdr:rowOff>
    </xdr:from>
    <xdr:to>
      <xdr:col>5</xdr:col>
      <xdr:colOff>47625</xdr:colOff>
      <xdr:row>31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23900" y="4133850"/>
          <a:ext cx="2438400" cy="107632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The concentrations need to be of reasonable size and not too small.</a:t>
          </a: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7</xdr:col>
      <xdr:colOff>323850</xdr:colOff>
      <xdr:row>31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4162425"/>
          <a:ext cx="1524000" cy="1047750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for all monoprotic strong acids titrated with strong bases is always 7.00.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tabSelected="1" workbookViewId="0" topLeftCell="A1">
      <selection activeCell="K40" sqref="K40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ht="12.75">
      <c r="G3" s="1"/>
    </row>
    <row r="4" spans="3:5" ht="12.75">
      <c r="C4" t="s">
        <v>15</v>
      </c>
      <c r="E4" t="s">
        <v>14</v>
      </c>
    </row>
    <row r="5" spans="2:7" ht="12.75">
      <c r="B5" s="2" t="s">
        <v>10</v>
      </c>
      <c r="C5" s="2" t="s">
        <v>12</v>
      </c>
      <c r="D5" s="2" t="s">
        <v>13</v>
      </c>
      <c r="E5" s="2" t="s">
        <v>11</v>
      </c>
      <c r="F5" s="2" t="s">
        <v>0</v>
      </c>
      <c r="G5" s="2" t="s">
        <v>1</v>
      </c>
    </row>
    <row r="6" spans="2:7" ht="15.75">
      <c r="B6" s="11">
        <v>0.1</v>
      </c>
      <c r="C6" s="11">
        <v>50</v>
      </c>
      <c r="D6" s="2">
        <f>concHA*volHA</f>
        <v>5</v>
      </c>
      <c r="E6" s="11">
        <v>0.1</v>
      </c>
      <c r="F6" s="3">
        <v>1E-14</v>
      </c>
      <c r="G6" s="2">
        <f>mmolHA/concOH</f>
        <v>50</v>
      </c>
    </row>
    <row r="7" spans="2:7" ht="15.75">
      <c r="B7" s="11"/>
      <c r="C7" s="11"/>
      <c r="D7" s="2"/>
      <c r="E7" s="11"/>
      <c r="F7" s="3"/>
      <c r="G7" s="2"/>
    </row>
    <row r="8" spans="2:7" ht="12.75">
      <c r="B8" s="2"/>
      <c r="C8" s="2"/>
      <c r="D8" s="2"/>
      <c r="E8" s="2"/>
      <c r="F8" s="3"/>
      <c r="G8" s="2"/>
    </row>
    <row r="9" spans="2:8" ht="12.75">
      <c r="B9" s="6"/>
      <c r="C9" s="6" t="s">
        <v>13</v>
      </c>
      <c r="D9" s="6" t="s">
        <v>6</v>
      </c>
      <c r="E9" s="7"/>
      <c r="F9" s="7"/>
      <c r="G9" s="7" t="s">
        <v>17</v>
      </c>
      <c r="H9" s="8"/>
    </row>
    <row r="10" spans="2:11" s="10" customFormat="1" ht="12.75">
      <c r="B10" s="7" t="s">
        <v>7</v>
      </c>
      <c r="C10" s="7" t="s">
        <v>2</v>
      </c>
      <c r="D10" s="7" t="s">
        <v>3</v>
      </c>
      <c r="E10" s="7" t="s">
        <v>16</v>
      </c>
      <c r="F10" s="7" t="s">
        <v>9</v>
      </c>
      <c r="G10" s="7" t="s">
        <v>4</v>
      </c>
      <c r="H10" s="9" t="s">
        <v>5</v>
      </c>
      <c r="I10"/>
      <c r="K10" s="7" t="s">
        <v>8</v>
      </c>
    </row>
    <row r="11" spans="2:11" s="10" customFormat="1" ht="12.75">
      <c r="B11" s="4">
        <v>0</v>
      </c>
      <c r="C11">
        <f>mmolHA-B11*mmolHA</f>
        <v>5</v>
      </c>
      <c r="D11">
        <f aca="true" t="shared" si="0" ref="D11:D24">volHA+B11*endpoint</f>
        <v>50</v>
      </c>
      <c r="E11" s="1">
        <f aca="true" t="shared" si="1" ref="E11:E19">Kw/F11</f>
        <v>9.999999999999999E-14</v>
      </c>
      <c r="F11" s="1">
        <f aca="true" t="shared" si="2" ref="F11:F18">C11/D11</f>
        <v>0.1</v>
      </c>
      <c r="G11">
        <f aca="true" t="shared" si="3" ref="G11:G24">B11*$G$6</f>
        <v>0</v>
      </c>
      <c r="H11" s="5">
        <f>14+LOG(F11)</f>
        <v>13</v>
      </c>
      <c r="I11"/>
      <c r="J11">
        <v>0</v>
      </c>
      <c r="K11">
        <v>7</v>
      </c>
    </row>
    <row r="12" spans="2:11" ht="12.75">
      <c r="B12" s="4">
        <v>0.1</v>
      </c>
      <c r="C12">
        <f aca="true" t="shared" si="4" ref="C12:C24">mmolHA-B12*mmolHA</f>
        <v>4.5</v>
      </c>
      <c r="D12">
        <f t="shared" si="0"/>
        <v>55</v>
      </c>
      <c r="E12" s="1">
        <f t="shared" si="1"/>
        <v>1.2222222222222222E-13</v>
      </c>
      <c r="F12" s="1">
        <f t="shared" si="2"/>
        <v>0.08181818181818182</v>
      </c>
      <c r="G12">
        <f t="shared" si="3"/>
        <v>5</v>
      </c>
      <c r="H12" s="5">
        <f aca="true" t="shared" si="5" ref="H12:H18">14+LOG(F12)</f>
        <v>12.9128498242811</v>
      </c>
      <c r="J12">
        <f>endpoint*2</f>
        <v>100</v>
      </c>
      <c r="K12">
        <v>7</v>
      </c>
    </row>
    <row r="13" spans="2:8" ht="12.75">
      <c r="B13" s="4">
        <v>0.25</v>
      </c>
      <c r="C13">
        <f t="shared" si="4"/>
        <v>3.75</v>
      </c>
      <c r="D13">
        <f t="shared" si="0"/>
        <v>62.5</v>
      </c>
      <c r="E13" s="1">
        <f t="shared" si="1"/>
        <v>1.6666666666666667E-13</v>
      </c>
      <c r="F13" s="1">
        <f t="shared" si="2"/>
        <v>0.06</v>
      </c>
      <c r="G13">
        <f t="shared" si="3"/>
        <v>12.5</v>
      </c>
      <c r="H13" s="5">
        <f t="shared" si="5"/>
        <v>12.778151250383644</v>
      </c>
    </row>
    <row r="14" spans="2:9" ht="12.75">
      <c r="B14" s="16">
        <v>0.5</v>
      </c>
      <c r="C14" s="10">
        <f t="shared" si="4"/>
        <v>2.5</v>
      </c>
      <c r="D14" s="10">
        <f t="shared" si="0"/>
        <v>75</v>
      </c>
      <c r="E14" s="17">
        <f t="shared" si="1"/>
        <v>3E-13</v>
      </c>
      <c r="F14" s="17">
        <f t="shared" si="2"/>
        <v>0.03333333333333333</v>
      </c>
      <c r="G14" s="10">
        <f t="shared" si="3"/>
        <v>25</v>
      </c>
      <c r="H14" s="5">
        <f t="shared" si="5"/>
        <v>12.522878745280337</v>
      </c>
      <c r="I14" s="10"/>
    </row>
    <row r="15" spans="2:9" ht="12.75">
      <c r="B15" s="4">
        <v>0.75</v>
      </c>
      <c r="C15">
        <f t="shared" si="4"/>
        <v>1.25</v>
      </c>
      <c r="D15">
        <f t="shared" si="0"/>
        <v>87.5</v>
      </c>
      <c r="E15" s="1">
        <f t="shared" si="1"/>
        <v>7E-13</v>
      </c>
      <c r="F15" s="1">
        <f t="shared" si="2"/>
        <v>0.014285714285714285</v>
      </c>
      <c r="G15">
        <f t="shared" si="3"/>
        <v>37.5</v>
      </c>
      <c r="H15" s="5">
        <f t="shared" si="5"/>
        <v>12.154901959985743</v>
      </c>
      <c r="I15" s="10"/>
    </row>
    <row r="16" spans="2:8" ht="12.75">
      <c r="B16" s="4">
        <v>0.9</v>
      </c>
      <c r="C16">
        <f t="shared" si="4"/>
        <v>0.5</v>
      </c>
      <c r="D16">
        <f t="shared" si="0"/>
        <v>95</v>
      </c>
      <c r="E16" s="1">
        <f t="shared" si="1"/>
        <v>1.9E-12</v>
      </c>
      <c r="F16" s="1">
        <f t="shared" si="2"/>
        <v>0.005263157894736842</v>
      </c>
      <c r="G16">
        <f t="shared" si="3"/>
        <v>45</v>
      </c>
      <c r="H16" s="5">
        <f t="shared" si="5"/>
        <v>11.721246399047171</v>
      </c>
    </row>
    <row r="17" spans="2:8" ht="12.75">
      <c r="B17" s="4">
        <v>0.99</v>
      </c>
      <c r="C17">
        <f t="shared" si="4"/>
        <v>0.04999999999999982</v>
      </c>
      <c r="D17">
        <f t="shared" si="0"/>
        <v>99.5</v>
      </c>
      <c r="E17" s="1">
        <f t="shared" si="1"/>
        <v>1.990000000000007E-11</v>
      </c>
      <c r="F17" s="1">
        <f t="shared" si="2"/>
        <v>0.0005025125628140686</v>
      </c>
      <c r="G17">
        <f t="shared" si="3"/>
        <v>49.5</v>
      </c>
      <c r="H17" s="5">
        <f t="shared" si="5"/>
        <v>10.701146923590292</v>
      </c>
    </row>
    <row r="18" spans="2:8" ht="12.75">
      <c r="B18" s="4">
        <v>0.9975</v>
      </c>
      <c r="C18">
        <f t="shared" si="4"/>
        <v>0.01249999999999929</v>
      </c>
      <c r="D18">
        <f t="shared" si="0"/>
        <v>99.875</v>
      </c>
      <c r="E18" s="1">
        <f t="shared" si="1"/>
        <v>7.990000000000454E-11</v>
      </c>
      <c r="F18" s="1">
        <f t="shared" si="2"/>
        <v>0.00012515644555693907</v>
      </c>
      <c r="G18">
        <f t="shared" si="3"/>
        <v>49.875</v>
      </c>
      <c r="H18" s="5">
        <f t="shared" si="5"/>
        <v>10.097453220685985</v>
      </c>
    </row>
    <row r="19" spans="2:8" ht="15.75">
      <c r="B19" s="12">
        <v>1</v>
      </c>
      <c r="C19" s="13">
        <f t="shared" si="4"/>
        <v>0</v>
      </c>
      <c r="D19" s="13">
        <f t="shared" si="0"/>
        <v>100</v>
      </c>
      <c r="E19" s="14">
        <f t="shared" si="1"/>
        <v>1.0000000000000001E-07</v>
      </c>
      <c r="F19" s="14">
        <f>SQRT(Kw)</f>
        <v>1E-07</v>
      </c>
      <c r="G19" s="13">
        <f t="shared" si="3"/>
        <v>50</v>
      </c>
      <c r="H19" s="15">
        <f>14+LOG(F19)</f>
        <v>7</v>
      </c>
    </row>
    <row r="20" spans="2:8" ht="12.75">
      <c r="B20" s="4">
        <v>1.0025</v>
      </c>
      <c r="C20">
        <f t="shared" si="4"/>
        <v>-0.01249999999999929</v>
      </c>
      <c r="D20">
        <f t="shared" si="0"/>
        <v>100.125</v>
      </c>
      <c r="E20" s="1">
        <f>-C20/D20</f>
        <v>0.00012484394506865706</v>
      </c>
      <c r="F20" s="1">
        <f>Kw/E20</f>
        <v>8.010000000000456E-11</v>
      </c>
      <c r="G20">
        <f t="shared" si="3"/>
        <v>50.125</v>
      </c>
      <c r="H20" s="5">
        <f>14+LOG(F20)</f>
        <v>3.9036325160842615</v>
      </c>
    </row>
    <row r="21" spans="2:8" ht="12.75">
      <c r="B21" s="4">
        <v>1.01</v>
      </c>
      <c r="C21">
        <f t="shared" si="4"/>
        <v>-0.04999999999999982</v>
      </c>
      <c r="D21">
        <f t="shared" si="0"/>
        <v>100.5</v>
      </c>
      <c r="E21" s="1">
        <f>-C21/D21</f>
        <v>0.0004975124378109435</v>
      </c>
      <c r="F21" s="1">
        <f>Kw/E21</f>
        <v>2.010000000000007E-11</v>
      </c>
      <c r="G21">
        <f t="shared" si="3"/>
        <v>50.5</v>
      </c>
      <c r="H21" s="5">
        <f>14+LOG(F21)</f>
        <v>3.3031960574204913</v>
      </c>
    </row>
    <row r="22" spans="2:8" ht="12.75">
      <c r="B22" s="4">
        <v>1.1</v>
      </c>
      <c r="C22">
        <f t="shared" si="4"/>
        <v>-0.5</v>
      </c>
      <c r="D22">
        <f t="shared" si="0"/>
        <v>105</v>
      </c>
      <c r="E22" s="1">
        <f>-C22/D22</f>
        <v>0.004761904761904762</v>
      </c>
      <c r="F22" s="1">
        <f>Kw/E22</f>
        <v>2.1E-12</v>
      </c>
      <c r="G22">
        <f t="shared" si="3"/>
        <v>55.00000000000001</v>
      </c>
      <c r="H22" s="5">
        <f>14+LOG(F22)</f>
        <v>2.3222192947339195</v>
      </c>
    </row>
    <row r="23" spans="2:8" ht="12.75">
      <c r="B23" s="4">
        <v>1.5</v>
      </c>
      <c r="C23">
        <f t="shared" si="4"/>
        <v>-2.5</v>
      </c>
      <c r="D23">
        <f t="shared" si="0"/>
        <v>125</v>
      </c>
      <c r="E23" s="1">
        <f>-C23/D23</f>
        <v>0.02</v>
      </c>
      <c r="F23" s="1">
        <f>Kw/E23</f>
        <v>5E-13</v>
      </c>
      <c r="G23">
        <f t="shared" si="3"/>
        <v>75</v>
      </c>
      <c r="H23" s="5">
        <f>14+LOG(F23)</f>
        <v>1.6989700043360187</v>
      </c>
    </row>
    <row r="24" spans="2:8" ht="12.75">
      <c r="B24" s="4">
        <v>2</v>
      </c>
      <c r="C24">
        <f t="shared" si="4"/>
        <v>-5</v>
      </c>
      <c r="D24">
        <f t="shared" si="0"/>
        <v>150</v>
      </c>
      <c r="E24" s="1">
        <f>-C24/D24</f>
        <v>0.03333333333333333</v>
      </c>
      <c r="F24" s="1">
        <f>Kw/E24</f>
        <v>3E-13</v>
      </c>
      <c r="G24">
        <f t="shared" si="3"/>
        <v>100</v>
      </c>
      <c r="H24" s="5">
        <f>14+LOG(F24)</f>
        <v>1.4771212547196626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2008-03-20T23:16:49Z</dcterms:modified>
  <cp:category/>
  <cp:version/>
  <cp:contentType/>
  <cp:contentStatus/>
</cp:coreProperties>
</file>