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titration'!$F$6</definedName>
    <definedName name="Kb">'weak acid titration'!$G$6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<sst xmlns="http://schemas.openxmlformats.org/spreadsheetml/2006/main" count="29" uniqueCount="26">
  <si>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</si>
  <si>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</si>
  <si>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</si>
  <si>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</si>
  <si>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</si>
  <si>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</si>
  <si>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</si>
  <si>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</si>
  <si>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</si>
  <si>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</si>
  <si>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</si>
  <si>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</si>
  <si>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Kb</t>
  </si>
  <si>
    <t>Ka</t>
  </si>
  <si>
    <t>[OH-]</t>
  </si>
  <si>
    <t>conc HA</t>
  </si>
  <si>
    <t>mmol HA</t>
  </si>
  <si>
    <t>conc OH-</t>
  </si>
  <si>
    <t>pKb</t>
  </si>
  <si>
    <t>pKa</t>
  </si>
  <si>
    <t>mmol A-</t>
  </si>
  <si>
    <t>[H+]</t>
  </si>
  <si>
    <t>[A-]</t>
  </si>
  <si>
    <t>[HA]</t>
  </si>
  <si>
    <t>mL OH-</t>
  </si>
  <si>
    <t>vol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</si>
</sst>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34614343"/>
        <c:axId val="43093632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34614343"/>
        <c:axId val="43093632"/>
      </c:scatte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14343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757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weak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4" sqref="G34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19</v>
      </c>
      <c r="G3" s="2" t="s">
        <v>18</v>
      </c>
    </row>
    <row r="4" spans="6:7" ht="12.75">
      <c r="F4" s="21">
        <f>-LOG(Ka,10)</f>
        <v>4.7447274948966935</v>
      </c>
      <c r="G4" s="21">
        <f>-LOG(Kb,10)</f>
        <v>9.255272505103305</v>
      </c>
    </row>
    <row r="5" spans="2:9" ht="12.75">
      <c r="B5" s="2" t="s">
        <v>15</v>
      </c>
      <c r="C5" s="2" t="s">
        <v>25</v>
      </c>
      <c r="D5" s="2" t="s">
        <v>16</v>
      </c>
      <c r="E5" s="2" t="s">
        <v>17</v>
      </c>
      <c r="F5" s="2" t="s">
        <v>13</v>
      </c>
      <c r="G5" s="2" t="s">
        <v>12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1.8E-05</v>
      </c>
      <c r="G6" s="2">
        <f>0.00000000000001/F6</f>
        <v>5.555555555555555E-10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16</v>
      </c>
      <c r="D9" s="6" t="s">
        <v>20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24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14</v>
      </c>
      <c r="G10" s="7" t="s">
        <v>21</v>
      </c>
      <c r="H10" s="7" t="s">
        <v>22</v>
      </c>
      <c r="I10" s="7" t="s">
        <v>23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7.50372762821097E-12</v>
      </c>
      <c r="G11" s="1">
        <f aca="true" t="shared" si="2" ref="G11:G16">(SQRT(4*I11*Ka+(Ka+H11)^2)-(Ka+H11))/2</f>
        <v>0.001332670973077975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 aca="true" t="shared" si="4" ref="K11:K24">-LOG(G11)</f>
        <v>2.8752770615501357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5" ref="C12:C24">mmolHA-B12*mmolHA</f>
        <v>4.5</v>
      </c>
      <c r="D12">
        <f aca="true" t="shared" si="6" ref="D12:D19">mmolHA-C12</f>
        <v>0.5</v>
      </c>
      <c r="E12">
        <f t="shared" si="0"/>
        <v>55</v>
      </c>
      <c r="F12" s="1">
        <f t="shared" si="1"/>
        <v>6.2929620057304E-11</v>
      </c>
      <c r="G12" s="1">
        <f t="shared" si="2"/>
        <v>0.00015890768116657867</v>
      </c>
      <c r="H12" s="1">
        <f aca="true" t="shared" si="7" ref="H12:H19">D12/E12</f>
        <v>0.00909090909090909</v>
      </c>
      <c r="I12" s="1">
        <f aca="true" t="shared" si="8" ref="I12:I19">C12/E12</f>
        <v>0.08181818181818182</v>
      </c>
      <c r="J12">
        <f t="shared" si="3"/>
        <v>5</v>
      </c>
      <c r="K12" s="5">
        <f t="shared" si="4"/>
        <v>3.7988551096671674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5"/>
        <v>3.75</v>
      </c>
      <c r="D13">
        <f t="shared" si="6"/>
        <v>1.25</v>
      </c>
      <c r="E13">
        <f t="shared" si="0"/>
        <v>62.5</v>
      </c>
      <c r="F13" s="1">
        <f t="shared" si="1"/>
        <v>1.8585006310369053E-10</v>
      </c>
      <c r="G13" s="1">
        <f t="shared" si="2"/>
        <v>5.380681519823183E-05</v>
      </c>
      <c r="H13" s="1">
        <f t="shared" si="7"/>
        <v>0.02</v>
      </c>
      <c r="I13" s="1">
        <f t="shared" si="8"/>
        <v>0.06</v>
      </c>
      <c r="J13">
        <f t="shared" si="3"/>
        <v>12.5</v>
      </c>
      <c r="K13" s="5">
        <f t="shared" si="4"/>
        <v>4.269162712892492</v>
      </c>
    </row>
    <row r="14" spans="2:12" ht="15.75">
      <c r="B14" s="13">
        <v>0.5</v>
      </c>
      <c r="C14" s="14">
        <f t="shared" si="5"/>
        <v>2.5</v>
      </c>
      <c r="D14" s="14">
        <f t="shared" si="6"/>
        <v>2.5</v>
      </c>
      <c r="E14" s="14">
        <f t="shared" si="0"/>
        <v>75</v>
      </c>
      <c r="F14" s="15">
        <f t="shared" si="1"/>
        <v>5.561552320793774E-10</v>
      </c>
      <c r="G14" s="1">
        <f t="shared" si="2"/>
        <v>1.7980591430582366E-05</v>
      </c>
      <c r="H14" s="15">
        <f t="shared" si="7"/>
        <v>0.03333333333333333</v>
      </c>
      <c r="I14" s="15">
        <f t="shared" si="8"/>
        <v>0.03333333333333333</v>
      </c>
      <c r="J14" s="14">
        <f t="shared" si="3"/>
        <v>25</v>
      </c>
      <c r="K14" s="16">
        <f t="shared" si="4"/>
        <v>4.7451960272405005</v>
      </c>
      <c r="L14" s="10"/>
    </row>
    <row r="15" spans="2:12" ht="12.75">
      <c r="B15" s="4">
        <v>0.75</v>
      </c>
      <c r="C15">
        <f t="shared" si="5"/>
        <v>1.25</v>
      </c>
      <c r="D15">
        <f t="shared" si="6"/>
        <v>3.75</v>
      </c>
      <c r="E15">
        <f t="shared" si="0"/>
        <v>87.5</v>
      </c>
      <c r="F15" s="1">
        <f t="shared" si="1"/>
        <v>1.6675998694240188E-09</v>
      </c>
      <c r="G15" s="1">
        <f t="shared" si="2"/>
        <v>5.996642350094422E-06</v>
      </c>
      <c r="H15" s="1">
        <f t="shared" si="7"/>
        <v>0.04285714285714286</v>
      </c>
      <c r="I15" s="1">
        <f t="shared" si="8"/>
        <v>0.014285714285714285</v>
      </c>
      <c r="J15">
        <f t="shared" si="3"/>
        <v>37.5</v>
      </c>
      <c r="K15" s="5">
        <f t="shared" si="4"/>
        <v>5.222091852448245</v>
      </c>
      <c r="L15" s="10"/>
    </row>
    <row r="16" spans="2:11" ht="12.75">
      <c r="B16" s="4">
        <v>0.9</v>
      </c>
      <c r="C16">
        <f t="shared" si="5"/>
        <v>0.5</v>
      </c>
      <c r="D16">
        <f t="shared" si="6"/>
        <v>4.5</v>
      </c>
      <c r="E16">
        <f t="shared" si="0"/>
        <v>95</v>
      </c>
      <c r="F16" s="1">
        <f t="shared" si="1"/>
        <v>5.002111022016625E-09</v>
      </c>
      <c r="G16" s="1">
        <f t="shared" si="2"/>
        <v>1.9991559475560083E-06</v>
      </c>
      <c r="H16" s="1">
        <f t="shared" si="7"/>
        <v>0.04736842105263158</v>
      </c>
      <c r="I16" s="1">
        <f t="shared" si="8"/>
        <v>0.005263157894736842</v>
      </c>
      <c r="J16">
        <f t="shared" si="3"/>
        <v>45</v>
      </c>
      <c r="K16" s="5">
        <f t="shared" si="4"/>
        <v>5.69915332668159</v>
      </c>
    </row>
    <row r="17" spans="2:11" ht="12.75">
      <c r="B17" s="4">
        <v>0.99</v>
      </c>
      <c r="C17">
        <f t="shared" si="5"/>
        <v>0.04999999999999982</v>
      </c>
      <c r="D17">
        <f t="shared" si="6"/>
        <v>4.95</v>
      </c>
      <c r="E17">
        <f t="shared" si="0"/>
        <v>99.5</v>
      </c>
      <c r="F17" s="1">
        <f>(SQRT(4*H17*Kb+(Kb+I17)^2)-(Kb+I17))/2</f>
        <v>5.49939207818693E-08</v>
      </c>
      <c r="G17" s="1">
        <f aca="true" t="shared" si="9" ref="G17:G24">Kw/F17</f>
        <v>1.8183828062859006E-07</v>
      </c>
      <c r="H17" s="1">
        <f t="shared" si="7"/>
        <v>0.04974874371859297</v>
      </c>
      <c r="I17" s="1">
        <f t="shared" si="8"/>
        <v>0.0005025125628140686</v>
      </c>
      <c r="J17">
        <f t="shared" si="3"/>
        <v>49.5</v>
      </c>
      <c r="K17" s="5">
        <f t="shared" si="4"/>
        <v>6.740314683734064</v>
      </c>
    </row>
    <row r="18" spans="2:11" ht="12.75">
      <c r="B18" s="4">
        <v>0.9975</v>
      </c>
      <c r="C18">
        <f t="shared" si="5"/>
        <v>0.01249999999999929</v>
      </c>
      <c r="D18">
        <f t="shared" si="6"/>
        <v>4.987500000000001</v>
      </c>
      <c r="E18">
        <f t="shared" si="0"/>
        <v>99.875</v>
      </c>
      <c r="F18" s="1">
        <f>(SQRT(4*H18*Kb+(Kb+I18)^2)-(Kb+I18))/2</f>
        <v>2.212744749317526E-07</v>
      </c>
      <c r="G18" s="1">
        <f t="shared" si="9"/>
        <v>4.519274083955814E-08</v>
      </c>
      <c r="H18" s="1">
        <f t="shared" si="7"/>
        <v>0.04993742177722153</v>
      </c>
      <c r="I18" s="1">
        <f t="shared" si="8"/>
        <v>0.00012515644555693907</v>
      </c>
      <c r="J18">
        <f t="shared" si="3"/>
        <v>49.875</v>
      </c>
      <c r="K18" s="5">
        <f t="shared" si="4"/>
        <v>7.344931318872391</v>
      </c>
    </row>
    <row r="19" spans="2:11" ht="15.75">
      <c r="B19" s="17">
        <v>1</v>
      </c>
      <c r="C19" s="18">
        <f t="shared" si="5"/>
        <v>0</v>
      </c>
      <c r="D19" s="18">
        <f t="shared" si="6"/>
        <v>5</v>
      </c>
      <c r="E19" s="18">
        <f t="shared" si="0"/>
        <v>100</v>
      </c>
      <c r="F19" s="1">
        <f>(SQRT(4*H19*Kb+(Kb+I19)^2)-(Kb+I19))/2</f>
        <v>5.270184996489608E-06</v>
      </c>
      <c r="G19" s="19">
        <f t="shared" si="9"/>
        <v>1.897466598736259E-09</v>
      </c>
      <c r="H19" s="19">
        <f t="shared" si="7"/>
        <v>0.05</v>
      </c>
      <c r="I19" s="19">
        <f t="shared" si="8"/>
        <v>0</v>
      </c>
      <c r="J19" s="18">
        <f t="shared" si="3"/>
        <v>50</v>
      </c>
      <c r="K19" s="20">
        <f t="shared" si="4"/>
        <v>8.7218258602874</v>
      </c>
    </row>
    <row r="20" spans="2:11" ht="12.75">
      <c r="B20" s="4">
        <v>1.0025</v>
      </c>
      <c r="C20">
        <f t="shared" si="5"/>
        <v>-0.01249999999999929</v>
      </c>
      <c r="D20">
        <f>mmolHA</f>
        <v>5</v>
      </c>
      <c r="E20">
        <f t="shared" si="0"/>
        <v>100.125</v>
      </c>
      <c r="F20" s="1">
        <f>-C20/E20+(SQRT((-C20/E20+Kb)^2+4*Kb*H20)-(-C20/E20+Kb))/2</f>
        <v>0.00012506577215363118</v>
      </c>
      <c r="G20" s="1">
        <f t="shared" si="9"/>
        <v>7.995792795902599E-11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4"/>
        <v>10.097138468776294</v>
      </c>
    </row>
    <row r="21" spans="2:11" ht="12.75">
      <c r="B21" s="4">
        <v>1.01</v>
      </c>
      <c r="C21">
        <f t="shared" si="5"/>
        <v>-0.04999999999999982</v>
      </c>
      <c r="D21">
        <f>mmolHA</f>
        <v>5</v>
      </c>
      <c r="E21">
        <f t="shared" si="0"/>
        <v>100.5</v>
      </c>
      <c r="F21" s="1">
        <f>-C21/E21+(SQRT((-C21/E21+Kb)^2+4*Kb*H21)-(-C21/E21+Kb))/2</f>
        <v>0.0004975679871021643</v>
      </c>
      <c r="G21" s="1">
        <f t="shared" si="9"/>
        <v>2.00977560036368E-11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4"/>
        <v>10.696852430621425</v>
      </c>
    </row>
    <row r="22" spans="2:11" ht="12.75">
      <c r="B22" s="4">
        <v>1.1</v>
      </c>
      <c r="C22">
        <f t="shared" si="5"/>
        <v>-0.5</v>
      </c>
      <c r="D22">
        <f>mmolHA</f>
        <v>5</v>
      </c>
      <c r="E22">
        <f t="shared" si="0"/>
        <v>105</v>
      </c>
      <c r="F22" s="1">
        <f>-C22/E22+(SQRT((-C22/E22+Kb)^2+4*Kb*H22)-(-C22/E22+Kb))/2</f>
        <v>0.004761910317453188</v>
      </c>
      <c r="G22" s="1">
        <f t="shared" si="9"/>
        <v>2.0999975500060024E-12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4"/>
        <v>11.67778121194203</v>
      </c>
    </row>
    <row r="23" spans="2:11" ht="12.75">
      <c r="B23" s="4">
        <v>1.5</v>
      </c>
      <c r="C23">
        <f t="shared" si="5"/>
        <v>-2.5</v>
      </c>
      <c r="D23">
        <f>mmolHA</f>
        <v>5</v>
      </c>
      <c r="E23">
        <f t="shared" si="0"/>
        <v>125</v>
      </c>
      <c r="F23" s="1">
        <f>-C23/E23+(SQRT((-C23/E23+Kb)^2+4*Kb*H23)-(-C23/E23+Kb))/2</f>
        <v>0.02000000111111102</v>
      </c>
      <c r="G23" s="1">
        <f t="shared" si="9"/>
        <v>4.999999722222261E-13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4"/>
        <v>12.30103001979145</v>
      </c>
    </row>
    <row r="24" spans="2:11" ht="12.75">
      <c r="B24" s="4">
        <v>2</v>
      </c>
      <c r="C24">
        <f t="shared" si="5"/>
        <v>-5</v>
      </c>
      <c r="D24">
        <f>mmolHA</f>
        <v>5</v>
      </c>
      <c r="E24">
        <f t="shared" si="0"/>
        <v>150</v>
      </c>
      <c r="F24" s="1">
        <f>-C24/E24+(SQRT((-C24/E24+Kb)^2+4*Kb*H24)-(-C24/E24+Kb))/2</f>
        <v>0.03333333388888887</v>
      </c>
      <c r="G24" s="1">
        <f t="shared" si="9"/>
        <v>2.9999999500000024E-13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4"/>
        <v>12.52287875251858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2008-03-24T13:47:57Z</dcterms:modified>
  <cp:category/>
  <cp:version/>
  <cp:contentType/>
  <cp:contentStatus/>
</cp:coreProperties>
</file>